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8" yWindow="-108" windowWidth="23256" windowHeight="12576"/>
  </bookViews>
  <sheets>
    <sheet name="Аркуш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3" i="1" l="1"/>
  <c r="F23" i="1"/>
  <c r="D23" i="1"/>
  <c r="N22" i="1"/>
  <c r="I22" i="1"/>
  <c r="M22" i="1" s="1"/>
  <c r="O22" i="1" s="1"/>
  <c r="N21" i="1"/>
  <c r="I21" i="1"/>
  <c r="M21" i="1" s="1"/>
  <c r="O21" i="1" s="1"/>
  <c r="N20" i="1"/>
  <c r="L20" i="1"/>
  <c r="I20" i="1"/>
  <c r="M20" i="1" s="1"/>
  <c r="O20" i="1" s="1"/>
  <c r="H20" i="1"/>
  <c r="F20" i="1"/>
  <c r="M18" i="1"/>
  <c r="O18" i="1" s="1"/>
  <c r="F17" i="1"/>
  <c r="I17" i="1" s="1"/>
  <c r="I16" i="1"/>
  <c r="M16" i="1" s="1"/>
  <c r="O16" i="1" s="1"/>
  <c r="L15" i="1"/>
  <c r="M15" i="1" s="1"/>
  <c r="O15" i="1" s="1"/>
  <c r="I15" i="1"/>
  <c r="G15" i="1"/>
  <c r="G23" i="1" s="1"/>
  <c r="F15" i="1"/>
  <c r="F14" i="1"/>
  <c r="I14" i="1" s="1"/>
  <c r="M14" i="1" s="1"/>
  <c r="O14" i="1" s="1"/>
  <c r="L13" i="1"/>
  <c r="F13" i="1"/>
  <c r="I13" i="1" s="1"/>
  <c r="L12" i="1"/>
  <c r="J12" i="1"/>
  <c r="J23" i="1" s="1"/>
  <c r="F12" i="1"/>
  <c r="I12" i="1" s="1"/>
  <c r="N11" i="1"/>
  <c r="N23" i="1" s="1"/>
  <c r="I11" i="1"/>
  <c r="M11" i="1" s="1"/>
  <c r="O11" i="1" s="1"/>
  <c r="H17" i="1" l="1"/>
  <c r="M17" i="1" s="1"/>
  <c r="O17" i="1" s="1"/>
  <c r="I23" i="1"/>
  <c r="M23" i="1" s="1"/>
  <c r="H12" i="1"/>
  <c r="H23" i="1" s="1"/>
  <c r="H13" i="1"/>
  <c r="M13" i="1" s="1"/>
  <c r="O13" i="1" s="1"/>
  <c r="M12" i="1" l="1"/>
  <c r="O12" i="1" s="1"/>
  <c r="O23" i="1" s="1"/>
</calcChain>
</file>

<file path=xl/sharedStrings.xml><?xml version="1.0" encoding="utf-8"?>
<sst xmlns="http://schemas.openxmlformats.org/spreadsheetml/2006/main" count="59" uniqueCount="44">
  <si>
    <t>до рішення Бучанської міської ради</t>
  </si>
  <si>
    <t>Штатний розпис</t>
  </si>
  <si>
    <t>Комунального некомерційного підприємтсва "Бучанський центр соціальних послуг та психологічної допомоги" Бучанської міської ради</t>
  </si>
  <si>
    <t>з 01.01.2026</t>
  </si>
  <si>
    <t>0813121"Утримання та забезпечення діяльності центрів соціальних служб для сімей,дітей та молоді" (за рахунок місцевого бюджету)</t>
  </si>
  <si>
    <t>№ з/п</t>
  </si>
  <si>
    <t>Посада</t>
  </si>
  <si>
    <t>Код посади по класифікатору</t>
  </si>
  <si>
    <t>Кількість штатних одиниць,  (чол.)</t>
  </si>
  <si>
    <t>Тарифний розряд</t>
  </si>
  <si>
    <t>Посадовий оклад(грн.)</t>
  </si>
  <si>
    <t>Розмір підвищення за наказом №308 за ліжкових хворих/  робота з інклюзією 20%</t>
  </si>
  <si>
    <t>Розмір підвищення за наказом №308 за шкідливі і важкі умови праці 15%</t>
  </si>
  <si>
    <t>Надбавки обов"язкового характеру (грн.)</t>
  </si>
  <si>
    <t>Премія</t>
  </si>
  <si>
    <t>Фонд заробітної плати на місяць (грн.)</t>
  </si>
  <si>
    <t>Матеріальна допомога на оздоровлення</t>
  </si>
  <si>
    <t>Фонд заробітної плати на 2025 р. (грн.)</t>
  </si>
  <si>
    <t>Надбавка за наказом №308/519 за складність і напруженність в роботі 50%</t>
  </si>
  <si>
    <t>Надбавка за вислугу років 10-30% за наказом Мін.соц.політики№239 від 15.06.2011</t>
  </si>
  <si>
    <t>Заступник директора-начальник відділу надання соціальних послуг</t>
  </si>
  <si>
    <t>1229.1</t>
  </si>
  <si>
    <t>-</t>
  </si>
  <si>
    <t>наказ</t>
  </si>
  <si>
    <t>Провідний фахівець</t>
  </si>
  <si>
    <t>2446.2</t>
  </si>
  <si>
    <t>Фахівець із соціальної роботи 1 категорії</t>
  </si>
  <si>
    <t xml:space="preserve">Завідувач відділення </t>
  </si>
  <si>
    <t>1237.2</t>
  </si>
  <si>
    <t>Вихователь соціальний по роботі з дітьми з інвалідністю</t>
  </si>
  <si>
    <t>Лікар-реабілітолог</t>
  </si>
  <si>
    <t>2229.2</t>
  </si>
  <si>
    <t>Прибиральник службових приміщень</t>
  </si>
  <si>
    <t xml:space="preserve">Мобільна бригада соціально-психологічної допомоги, які постраждали від домашнього насильства та/або насильства за ознакою статі </t>
  </si>
  <si>
    <t>Психолог</t>
  </si>
  <si>
    <t>2445.2</t>
  </si>
  <si>
    <t>Водій</t>
  </si>
  <si>
    <t>Всього:</t>
  </si>
  <si>
    <t>Секретар ради</t>
  </si>
  <si>
    <t>Тарас ШАПРАВСЬКИЙ</t>
  </si>
  <si>
    <t>Виконавець</t>
  </si>
  <si>
    <t>Юлія ГАСІЙ</t>
  </si>
  <si>
    <t>Додаток 2</t>
  </si>
  <si>
    <t>від 24.12.2025 № 6216-86-VIII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</si>
</sst>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₴_-;\-* #,##0.00\ _₴_-;_-* &quot;-&quot;??\ _₴_-;_-@_-"/>
  </numFmts>
  <fonts count="12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left" vertical="center" wrapText="1"/>
    </xf>
    <xf numFmtId="2" fontId="5" fillId="0" borderId="2" xfId="0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2" fontId="5" fillId="2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/>
    <xf numFmtId="0" fontId="6" fillId="0" borderId="2" xfId="0" applyFont="1" applyBorder="1"/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2" fontId="7" fillId="2" borderId="2" xfId="0" applyNumberFormat="1" applyFont="1" applyFill="1" applyBorder="1" applyAlignment="1">
      <alignment horizontal="center"/>
    </xf>
    <xf numFmtId="0" fontId="8" fillId="0" borderId="0" xfId="0" applyFont="1"/>
    <xf numFmtId="2" fontId="8" fillId="0" borderId="0" xfId="0" applyNumberFormat="1" applyFont="1"/>
    <xf numFmtId="0" fontId="9" fillId="0" borderId="0" xfId="0" applyFont="1"/>
    <xf numFmtId="0" fontId="7" fillId="0" borderId="0" xfId="0" applyFont="1"/>
    <xf numFmtId="2" fontId="7" fillId="0" borderId="0" xfId="0" applyNumberFormat="1" applyFont="1"/>
    <xf numFmtId="0" fontId="5" fillId="0" borderId="0" xfId="0" applyFont="1"/>
    <xf numFmtId="2" fontId="0" fillId="0" borderId="0" xfId="0" applyNumberFormat="1"/>
    <xf numFmtId="0" fontId="10" fillId="0" borderId="0" xfId="0" applyFont="1"/>
    <xf numFmtId="2" fontId="10" fillId="0" borderId="0" xfId="0" applyNumberFormat="1" applyFont="1"/>
    <xf numFmtId="0" fontId="11" fillId="0" borderId="0" xfId="0" applyFont="1"/>
    <xf numFmtId="43" fontId="9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workbookViewId="0">
      <selection activeCell="L4" sqref="L4"/>
    </sheetView>
  </sheetViews>
  <sheetFormatPr defaultRowHeight="14.4" x14ac:dyDescent="0.3"/>
  <cols>
    <col min="1" max="1" width="3.88671875" customWidth="1"/>
    <col min="2" max="2" width="28" customWidth="1"/>
    <col min="3" max="3" width="7.109375" customWidth="1"/>
    <col min="4" max="5" width="7.6640625" customWidth="1"/>
    <col min="6" max="6" width="11.33203125" customWidth="1"/>
    <col min="7" max="7" width="9.44140625" customWidth="1"/>
    <col min="8" max="8" width="10" customWidth="1"/>
    <col min="9" max="9" width="10.44140625" customWidth="1"/>
    <col min="10" max="10" width="10.5546875" customWidth="1"/>
    <col min="11" max="11" width="10.44140625" customWidth="1"/>
    <col min="12" max="12" width="11.109375" customWidth="1"/>
    <col min="13" max="13" width="12.5546875" customWidth="1"/>
    <col min="14" max="14" width="12.88671875" customWidth="1"/>
    <col min="15" max="15" width="14.88671875" customWidth="1"/>
  </cols>
  <sheetData>
    <row r="1" spans="1:15" x14ac:dyDescent="0.3">
      <c r="L1" s="43" t="s">
        <v>42</v>
      </c>
      <c r="M1" s="43"/>
      <c r="N1" s="43"/>
      <c r="O1" s="43"/>
    </row>
    <row r="2" spans="1:15" x14ac:dyDescent="0.3">
      <c r="L2" s="43" t="s">
        <v>0</v>
      </c>
      <c r="M2" s="43"/>
      <c r="N2" s="43"/>
      <c r="O2" s="43"/>
    </row>
    <row r="3" spans="1:15" x14ac:dyDescent="0.3">
      <c r="L3" s="43" t="s">
        <v>43</v>
      </c>
      <c r="M3" s="43"/>
      <c r="N3" s="43"/>
      <c r="O3" s="43"/>
    </row>
    <row r="4" spans="1:15" x14ac:dyDescent="0.3">
      <c r="J4" s="1"/>
      <c r="K4" s="1"/>
      <c r="L4" s="1"/>
    </row>
    <row r="5" spans="1:15" ht="15.6" x14ac:dyDescent="0.3">
      <c r="B5" s="44" t="s">
        <v>1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</row>
    <row r="6" spans="1:15" ht="15.6" x14ac:dyDescent="0.3">
      <c r="B6" s="44" t="s">
        <v>2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</row>
    <row r="7" spans="1:15" x14ac:dyDescent="0.3">
      <c r="B7" s="42" t="s">
        <v>3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3">
      <c r="B8" s="36" t="s">
        <v>4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08" x14ac:dyDescent="0.3">
      <c r="A9" s="2" t="s">
        <v>5</v>
      </c>
      <c r="B9" s="3" t="s">
        <v>6</v>
      </c>
      <c r="C9" s="2" t="s">
        <v>7</v>
      </c>
      <c r="D9" s="4" t="s">
        <v>8</v>
      </c>
      <c r="E9" s="2" t="s">
        <v>9</v>
      </c>
      <c r="F9" s="2" t="s">
        <v>10</v>
      </c>
      <c r="G9" s="2" t="s">
        <v>11</v>
      </c>
      <c r="H9" s="2" t="s">
        <v>12</v>
      </c>
      <c r="I9" s="37" t="s">
        <v>13</v>
      </c>
      <c r="J9" s="38"/>
      <c r="K9" s="37" t="s">
        <v>14</v>
      </c>
      <c r="L9" s="38"/>
      <c r="M9" s="2" t="s">
        <v>15</v>
      </c>
      <c r="N9" s="2" t="s">
        <v>16</v>
      </c>
      <c r="O9" s="2" t="s">
        <v>17</v>
      </c>
    </row>
    <row r="10" spans="1:15" ht="84.6" x14ac:dyDescent="0.3">
      <c r="A10" s="5"/>
      <c r="B10" s="6"/>
      <c r="C10" s="6"/>
      <c r="D10" s="6"/>
      <c r="E10" s="6"/>
      <c r="F10" s="6"/>
      <c r="G10" s="6"/>
      <c r="H10" s="6"/>
      <c r="I10" s="7" t="s">
        <v>18</v>
      </c>
      <c r="J10" s="7" t="s">
        <v>19</v>
      </c>
      <c r="K10" s="7"/>
      <c r="L10" s="7"/>
      <c r="M10" s="8"/>
      <c r="N10" s="6"/>
      <c r="O10" s="8"/>
    </row>
    <row r="11" spans="1:15" ht="24" x14ac:dyDescent="0.3">
      <c r="A11" s="2">
        <v>1</v>
      </c>
      <c r="B11" s="9" t="s">
        <v>20</v>
      </c>
      <c r="C11" s="3" t="s">
        <v>21</v>
      </c>
      <c r="D11" s="3">
        <v>1</v>
      </c>
      <c r="E11" s="3" t="s">
        <v>22</v>
      </c>
      <c r="F11" s="10">
        <v>10582</v>
      </c>
      <c r="G11" s="11"/>
      <c r="H11" s="11"/>
      <c r="I11" s="12">
        <f>F11*0.5</f>
        <v>5291</v>
      </c>
      <c r="J11" s="12">
        <v>974.3</v>
      </c>
      <c r="K11" s="10" t="s">
        <v>23</v>
      </c>
      <c r="L11" s="10">
        <v>15000</v>
      </c>
      <c r="M11" s="10">
        <f>L11+J11+I11+H11+G11+F11</f>
        <v>31847.3</v>
      </c>
      <c r="N11" s="10">
        <f>F11</f>
        <v>10582</v>
      </c>
      <c r="O11" s="10">
        <f>M11*12+N11</f>
        <v>392749.6</v>
      </c>
    </row>
    <row r="12" spans="1:15" x14ac:dyDescent="0.3">
      <c r="A12" s="5">
        <v>2</v>
      </c>
      <c r="B12" s="13" t="s">
        <v>24</v>
      </c>
      <c r="C12" s="5" t="s">
        <v>25</v>
      </c>
      <c r="D12" s="5">
        <v>3</v>
      </c>
      <c r="E12" s="5">
        <v>12</v>
      </c>
      <c r="F12" s="14">
        <f>7356*D12</f>
        <v>22068</v>
      </c>
      <c r="G12" s="15"/>
      <c r="H12" s="16">
        <f>F12*15%</f>
        <v>3310.2</v>
      </c>
      <c r="I12" s="16">
        <f>F12*50%</f>
        <v>11034</v>
      </c>
      <c r="J12" s="15">
        <f>2206.8-327.62</f>
        <v>1879.1800000000003</v>
      </c>
      <c r="K12" s="14" t="s">
        <v>23</v>
      </c>
      <c r="L12" s="14">
        <f>9500*D12</f>
        <v>28500</v>
      </c>
      <c r="M12" s="10">
        <f t="shared" ref="M12:M23" si="0">L12+J12+I12+H12+G12+F12</f>
        <v>66791.38</v>
      </c>
      <c r="N12" s="14">
        <v>22068</v>
      </c>
      <c r="O12" s="10">
        <f t="shared" ref="O12:O18" si="1">M12*12+N12</f>
        <v>823564.56</v>
      </c>
    </row>
    <row r="13" spans="1:15" ht="24.6" x14ac:dyDescent="0.3">
      <c r="A13" s="5">
        <v>3</v>
      </c>
      <c r="B13" s="17" t="s">
        <v>26</v>
      </c>
      <c r="C13" s="5" t="s">
        <v>25</v>
      </c>
      <c r="D13" s="5">
        <v>4</v>
      </c>
      <c r="E13" s="5">
        <v>11</v>
      </c>
      <c r="F13" s="14">
        <f>6836*D13</f>
        <v>27344</v>
      </c>
      <c r="G13" s="15"/>
      <c r="H13" s="16">
        <f>F13*15%</f>
        <v>4101.5999999999995</v>
      </c>
      <c r="I13" s="16">
        <f>F13*0.5</f>
        <v>13672</v>
      </c>
      <c r="J13" s="15">
        <v>1367.2</v>
      </c>
      <c r="K13" s="14" t="s">
        <v>23</v>
      </c>
      <c r="L13" s="14">
        <f>9000*D13</f>
        <v>36000</v>
      </c>
      <c r="M13" s="10">
        <f t="shared" si="0"/>
        <v>82484.799999999988</v>
      </c>
      <c r="N13" s="14">
        <v>27344</v>
      </c>
      <c r="O13" s="10">
        <f t="shared" si="1"/>
        <v>1017161.5999999999</v>
      </c>
    </row>
    <row r="14" spans="1:15" x14ac:dyDescent="0.3">
      <c r="A14" s="3">
        <v>4</v>
      </c>
      <c r="B14" s="18" t="s">
        <v>27</v>
      </c>
      <c r="C14" s="2" t="s">
        <v>28</v>
      </c>
      <c r="D14" s="3">
        <v>1</v>
      </c>
      <c r="E14" s="5">
        <v>13</v>
      </c>
      <c r="F14" s="14">
        <f>7877*1</f>
        <v>7877</v>
      </c>
      <c r="G14" s="3"/>
      <c r="H14" s="3"/>
      <c r="I14" s="14">
        <f>F14*0.5</f>
        <v>3938.5</v>
      </c>
      <c r="J14" s="10"/>
      <c r="K14" s="10" t="s">
        <v>23</v>
      </c>
      <c r="L14" s="10">
        <v>12000</v>
      </c>
      <c r="M14" s="10">
        <f t="shared" si="0"/>
        <v>23815.5</v>
      </c>
      <c r="N14" s="14">
        <v>7877</v>
      </c>
      <c r="O14" s="10">
        <f t="shared" si="1"/>
        <v>293663</v>
      </c>
    </row>
    <row r="15" spans="1:15" ht="24" x14ac:dyDescent="0.3">
      <c r="A15" s="3">
        <v>5</v>
      </c>
      <c r="B15" s="18" t="s">
        <v>29</v>
      </c>
      <c r="C15" s="2">
        <v>2340</v>
      </c>
      <c r="D15" s="3">
        <v>3</v>
      </c>
      <c r="E15" s="3">
        <v>11</v>
      </c>
      <c r="F15" s="10">
        <f>6836*3</f>
        <v>20508</v>
      </c>
      <c r="G15" s="11">
        <f>F15*20%</f>
        <v>4101.6000000000004</v>
      </c>
      <c r="H15" s="11"/>
      <c r="I15" s="16">
        <f>F15*0.5</f>
        <v>10254</v>
      </c>
      <c r="J15" s="16">
        <v>2832.3</v>
      </c>
      <c r="K15" s="10" t="s">
        <v>23</v>
      </c>
      <c r="L15" s="10">
        <f>3*9000</f>
        <v>27000</v>
      </c>
      <c r="M15" s="10">
        <f t="shared" si="0"/>
        <v>64695.9</v>
      </c>
      <c r="N15" s="10">
        <v>20508</v>
      </c>
      <c r="O15" s="10">
        <f t="shared" si="1"/>
        <v>796858.8</v>
      </c>
    </row>
    <row r="16" spans="1:15" x14ac:dyDescent="0.3">
      <c r="A16" s="3">
        <v>6</v>
      </c>
      <c r="B16" s="18" t="s">
        <v>30</v>
      </c>
      <c r="C16" s="2" t="s">
        <v>31</v>
      </c>
      <c r="D16" s="3">
        <v>1</v>
      </c>
      <c r="E16" s="3">
        <v>11</v>
      </c>
      <c r="F16" s="10">
        <v>6836</v>
      </c>
      <c r="G16" s="12">
        <v>1367.2</v>
      </c>
      <c r="H16" s="12"/>
      <c r="I16" s="16">
        <f>F16*0.5</f>
        <v>3418</v>
      </c>
      <c r="J16" s="12"/>
      <c r="K16" s="10" t="s">
        <v>23</v>
      </c>
      <c r="L16" s="10">
        <v>9000</v>
      </c>
      <c r="M16" s="10">
        <f t="shared" si="0"/>
        <v>20621.2</v>
      </c>
      <c r="N16" s="10">
        <v>6836</v>
      </c>
      <c r="O16" s="10">
        <f t="shared" si="1"/>
        <v>254290.40000000002</v>
      </c>
    </row>
    <row r="17" spans="1:15" ht="24" x14ac:dyDescent="0.3">
      <c r="A17" s="3">
        <v>7</v>
      </c>
      <c r="B17" s="18" t="s">
        <v>26</v>
      </c>
      <c r="C17" s="2" t="s">
        <v>25</v>
      </c>
      <c r="D17" s="3">
        <v>2</v>
      </c>
      <c r="E17" s="3">
        <v>11</v>
      </c>
      <c r="F17" s="10">
        <f>6836*2</f>
        <v>13672</v>
      </c>
      <c r="G17" s="12"/>
      <c r="H17" s="12">
        <f>F17*0.15</f>
        <v>2050.7999999999997</v>
      </c>
      <c r="I17" s="16">
        <f>F17*0.5</f>
        <v>6836</v>
      </c>
      <c r="J17" s="10"/>
      <c r="K17" s="10" t="s">
        <v>23</v>
      </c>
      <c r="L17" s="10">
        <v>17000</v>
      </c>
      <c r="M17" s="10">
        <f t="shared" si="0"/>
        <v>39558.800000000003</v>
      </c>
      <c r="N17" s="10">
        <v>13672</v>
      </c>
      <c r="O17" s="10">
        <f t="shared" si="1"/>
        <v>488377.60000000003</v>
      </c>
    </row>
    <row r="18" spans="1:15" x14ac:dyDescent="0.3">
      <c r="A18" s="5">
        <v>8</v>
      </c>
      <c r="B18" s="18" t="s">
        <v>32</v>
      </c>
      <c r="C18" s="2">
        <v>9132</v>
      </c>
      <c r="D18" s="2">
        <v>1</v>
      </c>
      <c r="E18" s="3">
        <v>2</v>
      </c>
      <c r="F18" s="10">
        <v>3782</v>
      </c>
      <c r="G18" s="10"/>
      <c r="H18" s="10">
        <v>378.2</v>
      </c>
      <c r="I18" s="10"/>
      <c r="J18" s="10"/>
      <c r="K18" s="10" t="s">
        <v>23</v>
      </c>
      <c r="L18" s="10">
        <v>8000</v>
      </c>
      <c r="M18" s="10">
        <f t="shared" si="0"/>
        <v>12160.2</v>
      </c>
      <c r="N18" s="10">
        <v>3782</v>
      </c>
      <c r="O18" s="10">
        <f t="shared" si="1"/>
        <v>149704.40000000002</v>
      </c>
    </row>
    <row r="19" spans="1:15" x14ac:dyDescent="0.3">
      <c r="A19" s="39" t="s">
        <v>33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</row>
    <row r="20" spans="1:15" ht="24" x14ac:dyDescent="0.3">
      <c r="A20" s="3">
        <v>9</v>
      </c>
      <c r="B20" s="18" t="s">
        <v>26</v>
      </c>
      <c r="C20" s="5" t="s">
        <v>25</v>
      </c>
      <c r="D20" s="5">
        <v>1</v>
      </c>
      <c r="E20" s="5">
        <v>11</v>
      </c>
      <c r="F20" s="14">
        <f>6836*D20</f>
        <v>6836</v>
      </c>
      <c r="G20" s="15"/>
      <c r="H20" s="16">
        <f>F20*15%</f>
        <v>1025.3999999999999</v>
      </c>
      <c r="I20" s="16">
        <f>F20*0.5</f>
        <v>3418</v>
      </c>
      <c r="J20" s="15">
        <v>683.6</v>
      </c>
      <c r="K20" s="14" t="s">
        <v>23</v>
      </c>
      <c r="L20" s="14">
        <f>8000*D20</f>
        <v>8000</v>
      </c>
      <c r="M20" s="10">
        <f t="shared" si="0"/>
        <v>19963</v>
      </c>
      <c r="N20" s="14">
        <f>F20</f>
        <v>6836</v>
      </c>
      <c r="O20" s="14">
        <f>M20*12+N20</f>
        <v>246392</v>
      </c>
    </row>
    <row r="21" spans="1:15" x14ac:dyDescent="0.3">
      <c r="A21" s="5">
        <v>10</v>
      </c>
      <c r="B21" s="8" t="s">
        <v>34</v>
      </c>
      <c r="C21" s="2" t="s">
        <v>35</v>
      </c>
      <c r="D21" s="7">
        <v>0.5</v>
      </c>
      <c r="E21" s="2">
        <v>10</v>
      </c>
      <c r="F21" s="19">
        <v>3157</v>
      </c>
      <c r="G21" s="14"/>
      <c r="H21" s="14"/>
      <c r="I21" s="14">
        <f>F21*50%</f>
        <v>1578.5</v>
      </c>
      <c r="J21" s="14"/>
      <c r="K21" s="10" t="s">
        <v>23</v>
      </c>
      <c r="L21" s="14">
        <v>4000</v>
      </c>
      <c r="M21" s="10">
        <f t="shared" si="0"/>
        <v>8735.5</v>
      </c>
      <c r="N21" s="14">
        <f>F21</f>
        <v>3157</v>
      </c>
      <c r="O21" s="14">
        <f t="shared" ref="O21:O22" si="2">M21*12+N21</f>
        <v>107983</v>
      </c>
    </row>
    <row r="22" spans="1:15" x14ac:dyDescent="0.3">
      <c r="A22" s="5">
        <v>11</v>
      </c>
      <c r="B22" s="18" t="s">
        <v>36</v>
      </c>
      <c r="C22" s="2">
        <v>8322</v>
      </c>
      <c r="D22" s="2">
        <v>1</v>
      </c>
      <c r="E22" s="3">
        <v>3</v>
      </c>
      <c r="F22" s="10">
        <v>4095</v>
      </c>
      <c r="G22" s="10"/>
      <c r="H22" s="10"/>
      <c r="I22" s="10">
        <f>F22*50%</f>
        <v>2047.5</v>
      </c>
      <c r="J22" s="10"/>
      <c r="K22" s="10" t="s">
        <v>23</v>
      </c>
      <c r="L22" s="10">
        <v>8500</v>
      </c>
      <c r="M22" s="10">
        <f t="shared" si="0"/>
        <v>14642.5</v>
      </c>
      <c r="N22" s="10">
        <f>F22</f>
        <v>4095</v>
      </c>
      <c r="O22" s="14">
        <f t="shared" si="2"/>
        <v>179805</v>
      </c>
    </row>
    <row r="23" spans="1:15" x14ac:dyDescent="0.3">
      <c r="A23" s="20"/>
      <c r="B23" s="21" t="s">
        <v>37</v>
      </c>
      <c r="C23" s="6"/>
      <c r="D23" s="22">
        <f>D11+D12+D13+D14+D15+D16+D17+D18+D20+D21+D22</f>
        <v>18.5</v>
      </c>
      <c r="E23" s="22"/>
      <c r="F23" s="23">
        <f t="shared" ref="F23:J23" si="3">SUM(F11:F22)</f>
        <v>126757</v>
      </c>
      <c r="G23" s="24">
        <f t="shared" si="3"/>
        <v>5468.8</v>
      </c>
      <c r="H23" s="24">
        <f t="shared" si="3"/>
        <v>10866.199999999999</v>
      </c>
      <c r="I23" s="24">
        <f t="shared" si="3"/>
        <v>61487.5</v>
      </c>
      <c r="J23" s="24">
        <f t="shared" si="3"/>
        <v>7736.5800000000008</v>
      </c>
      <c r="K23" s="23"/>
      <c r="L23" s="23">
        <f>SUM(L11:L22)</f>
        <v>173000</v>
      </c>
      <c r="M23" s="10">
        <f t="shared" si="0"/>
        <v>385316.07999999996</v>
      </c>
      <c r="N23" s="23">
        <f>SUM(N11:N22)</f>
        <v>126757</v>
      </c>
      <c r="O23" s="23">
        <f>SUM(O11:O22)</f>
        <v>4750549.96</v>
      </c>
    </row>
    <row r="25" spans="1:15" x14ac:dyDescent="0.3">
      <c r="K25" s="25"/>
      <c r="L25" s="25"/>
      <c r="M25" s="25"/>
      <c r="N25" s="25"/>
      <c r="O25" s="26"/>
    </row>
    <row r="26" spans="1:15" ht="15.6" x14ac:dyDescent="0.3">
      <c r="B26" s="27"/>
      <c r="C26" s="35"/>
      <c r="D26" s="35"/>
      <c r="E26" s="35"/>
      <c r="F26" s="27"/>
      <c r="G26" s="27"/>
      <c r="H26" s="27"/>
      <c r="I26" s="27"/>
      <c r="J26" s="28"/>
      <c r="K26" s="28"/>
      <c r="L26" s="28"/>
      <c r="M26" s="29"/>
    </row>
    <row r="27" spans="1:15" ht="15.6" x14ac:dyDescent="0.3">
      <c r="B27" s="27" t="s">
        <v>38</v>
      </c>
      <c r="C27" s="35"/>
      <c r="D27" s="35"/>
      <c r="E27" s="35"/>
      <c r="F27" s="27" t="s">
        <v>39</v>
      </c>
      <c r="G27" s="27"/>
      <c r="H27" s="27"/>
      <c r="I27" s="28"/>
      <c r="J27" s="28"/>
      <c r="K27" s="28"/>
      <c r="L27" s="29"/>
    </row>
    <row r="28" spans="1:15" ht="15.6" x14ac:dyDescent="0.3">
      <c r="B28" s="27"/>
      <c r="C28" s="35"/>
      <c r="D28" s="35"/>
      <c r="E28" s="35"/>
      <c r="F28" s="27"/>
      <c r="G28" s="27"/>
      <c r="H28" s="27"/>
      <c r="I28" s="28"/>
      <c r="J28" s="29"/>
      <c r="K28" s="28"/>
      <c r="L28" s="29"/>
    </row>
    <row r="29" spans="1:15" x14ac:dyDescent="0.3">
      <c r="B29" s="34" t="s">
        <v>40</v>
      </c>
    </row>
    <row r="30" spans="1:15" ht="15.6" x14ac:dyDescent="0.3">
      <c r="B30" s="30" t="s">
        <v>41</v>
      </c>
      <c r="C30" s="27"/>
      <c r="G30" s="31"/>
      <c r="K30" s="32"/>
      <c r="L30" s="32"/>
      <c r="M30" s="32"/>
      <c r="N30" s="32"/>
    </row>
    <row r="31" spans="1:15" ht="15.6" x14ac:dyDescent="0.3">
      <c r="B31" s="27"/>
      <c r="C31" s="27"/>
      <c r="K31" s="25"/>
      <c r="L31" s="25"/>
      <c r="M31" s="25"/>
      <c r="N31" s="25"/>
      <c r="O31" s="26"/>
    </row>
    <row r="32" spans="1:15" x14ac:dyDescent="0.3">
      <c r="F32" s="31"/>
      <c r="J32" s="31"/>
    </row>
    <row r="33" spans="2:15" x14ac:dyDescent="0.3">
      <c r="J33" s="31"/>
    </row>
    <row r="34" spans="2:15" x14ac:dyDescent="0.3">
      <c r="J34" s="31"/>
      <c r="K34" s="32"/>
      <c r="L34" s="32"/>
      <c r="M34" s="32"/>
      <c r="N34" s="32"/>
      <c r="O34" s="33"/>
    </row>
    <row r="35" spans="2:15" ht="15.6" x14ac:dyDescent="0.3">
      <c r="B35" s="27"/>
      <c r="C35" s="27"/>
      <c r="K35" s="32"/>
      <c r="L35" s="32"/>
      <c r="M35" s="32"/>
      <c r="N35" s="32"/>
      <c r="O35" s="33"/>
    </row>
  </sheetData>
  <mergeCells count="13">
    <mergeCell ref="B7:O7"/>
    <mergeCell ref="L1:O1"/>
    <mergeCell ref="L2:O2"/>
    <mergeCell ref="L3:O3"/>
    <mergeCell ref="B5:O5"/>
    <mergeCell ref="B6:O6"/>
    <mergeCell ref="C28:E28"/>
    <mergeCell ref="B8:O8"/>
    <mergeCell ref="I9:J9"/>
    <mergeCell ref="K9:L9"/>
    <mergeCell ref="A19:O19"/>
    <mergeCell ref="C26:E26"/>
    <mergeCell ref="C27:E2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2015-06-05T18:19:34Z</dcterms:created>
  <dcterms:modified xsi:type="dcterms:W3CDTF">2026-01-05T09:45:34Z</dcterms:modified>
</cp:coreProperties>
</file>